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xr:revisionPtr revIDLastSave="0" documentId="13_ncr:1_{01CF9CF0-7E49-400A-B82E-6B52EE3C2DE9}" xr6:coauthVersionLast="47" xr6:coauthVersionMax="47" xr10:uidLastSave="{00000000-0000-0000-0000-000000000000}"/>
  <bookViews>
    <workbookView xWindow="-120" yWindow="-120" windowWidth="29040" windowHeight="15840" tabRatio="193" xr2:uid="{00000000-000D-0000-FFFF-FFFF00000000}"/>
  </bookViews>
  <sheets>
    <sheet name="Auto Depreciation" sheetId="1" r:id="rId1"/>
  </sheets>
  <definedNames>
    <definedName name="DateAcq">'Auto Depreciation'!$C$6</definedName>
    <definedName name="_xlnm.Print_Area" localSheetId="0">'Auto Depreciation'!$A$1:$E$39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B18" i="1" s="1"/>
  <c r="D6" i="1"/>
  <c r="H8" i="1" l="1"/>
  <c r="D25" i="1" s="1"/>
  <c r="H18" i="1"/>
  <c r="D24" i="1" l="1"/>
  <c r="D26" i="1"/>
  <c r="D31" i="1"/>
  <c r="D33" i="1"/>
  <c r="D32" i="1"/>
  <c r="D27" i="1"/>
  <c r="J11" i="1"/>
  <c r="D28" i="1"/>
  <c r="D30" i="1"/>
  <c r="D29" i="1"/>
  <c r="B24" i="1"/>
  <c r="B25" i="1" s="1"/>
  <c r="B26" i="1" s="1"/>
  <c r="B27" i="1" s="1"/>
  <c r="B28" i="1" s="1"/>
  <c r="B29" i="1" s="1"/>
  <c r="B30" i="1" s="1"/>
  <c r="B31" i="1" s="1"/>
  <c r="B32" i="1" s="1"/>
  <c r="B33" i="1" s="1"/>
  <c r="C12" i="1" l="1"/>
  <c r="C16" i="1" l="1"/>
  <c r="J13" i="1" s="1"/>
  <c r="C24" i="1" l="1"/>
  <c r="E24" i="1" s="1"/>
  <c r="C25" i="1" s="1"/>
  <c r="E25" i="1" l="1"/>
  <c r="C26" i="1" s="1"/>
  <c r="E26" i="1" l="1"/>
  <c r="C27" i="1" s="1"/>
  <c r="E27" i="1" l="1"/>
  <c r="C28" i="1" l="1"/>
  <c r="E28" i="1" s="1"/>
  <c r="C29" i="1" l="1"/>
  <c r="E29" i="1" s="1"/>
  <c r="C30" i="1" l="1"/>
  <c r="E30" i="1" s="1"/>
  <c r="C31" i="1" l="1"/>
  <c r="E31" i="1" s="1"/>
  <c r="C32" i="1" l="1"/>
  <c r="E32" i="1" s="1"/>
  <c r="C33" i="1" l="1"/>
  <c r="C34" i="1" s="1"/>
  <c r="A37" i="1" l="1"/>
  <c r="C35" i="1"/>
  <c r="E33" i="1"/>
</calcChain>
</file>

<file path=xl/sharedStrings.xml><?xml version="1.0" encoding="utf-8"?>
<sst xmlns="http://schemas.openxmlformats.org/spreadsheetml/2006/main" count="36" uniqueCount="29">
  <si>
    <t>Cost</t>
  </si>
  <si>
    <t>Business %</t>
  </si>
  <si>
    <t>%</t>
  </si>
  <si>
    <t>Depreciation</t>
  </si>
  <si>
    <t>Unrecovered</t>
  </si>
  <si>
    <t>Basis</t>
  </si>
  <si>
    <t>Depreciable Basis</t>
  </si>
  <si>
    <t>Maximum</t>
  </si>
  <si>
    <t>2013 - 2017</t>
  </si>
  <si>
    <t>Year Placed in Service</t>
  </si>
  <si>
    <t>Bonus Percentage</t>
  </si>
  <si>
    <t>These Columns Do Not Print</t>
  </si>
  <si>
    <t>Remaining Years (1)</t>
  </si>
  <si>
    <t>Table 1</t>
  </si>
  <si>
    <t>= Use 50% when bonus % is 100%</t>
  </si>
  <si>
    <t>Description of Asset</t>
  </si>
  <si>
    <t>Less Sec 179 (Enter as a negative)</t>
  </si>
  <si>
    <t>Maximum Times</t>
  </si>
  <si>
    <t>Business Use %</t>
  </si>
  <si>
    <t>Date Acquired</t>
  </si>
  <si>
    <t>Calculation %</t>
  </si>
  <si>
    <t>Bonus Amount</t>
  </si>
  <si>
    <t>CALCULATION OF FEDERAL LUXURY AUTO DEPRECIATION</t>
  </si>
  <si>
    <t>Cost Less Bonus =</t>
  </si>
  <si>
    <t>Year</t>
  </si>
  <si>
    <t>2019 - 2020</t>
  </si>
  <si>
    <t>= Choose between Maximum Yearly Table 1, 2, 3,4,5,6,7 or 8</t>
  </si>
  <si>
    <t xml:space="preserve">     FOR AUTOS PLACED IN SERVICE 1/1/2013 through 12/31/2024</t>
  </si>
  <si>
    <t>Mercedes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</si>
</sst>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3" applyNumberFormat="0" applyFill="0" applyAlignment="0" applyProtection="0"/>
  </cellStyleXfs>
  <cellXfs count="77">
    <xf numFmtId="0" fontId="0" fillId="0" borderId="0" xfId="0"/>
    <xf numFmtId="10" fontId="1" fillId="0" borderId="2" xfId="1" applyNumberFormat="1" applyFill="1" applyBorder="1" applyProtection="1">
      <protection locked="0"/>
    </xf>
    <xf numFmtId="43" fontId="1" fillId="0" borderId="0" xfId="1" applyNumberFormat="1" applyFill="1" applyProtection="1">
      <protection locked="0"/>
    </xf>
    <xf numFmtId="9" fontId="1" fillId="0" borderId="2" xfId="1" applyNumberFormat="1" applyFill="1" applyBorder="1" applyProtection="1">
      <protection locked="0"/>
    </xf>
    <xf numFmtId="44" fontId="1" fillId="0" borderId="0" xfId="3" applyFill="1" applyProtection="1">
      <protection locked="0"/>
    </xf>
    <xf numFmtId="14" fontId="0" fillId="0" borderId="0" xfId="1" applyNumberFormat="1" applyFont="1" applyFill="1" applyAlignment="1" applyProtection="1">
      <alignment horizontal="center"/>
      <protection locked="0"/>
    </xf>
    <xf numFmtId="0" fontId="1" fillId="5" borderId="0" xfId="1" applyNumberFormat="1" applyFill="1" applyAlignment="1" applyProtection="1">
      <alignment horizontal="center"/>
    </xf>
    <xf numFmtId="0" fontId="2" fillId="3" borderId="0" xfId="0" applyFont="1" applyFill="1"/>
    <xf numFmtId="0" fontId="0" fillId="3" borderId="0" xfId="0" applyFill="1"/>
    <xf numFmtId="43" fontId="1" fillId="3" borderId="0" xfId="2" applyFont="1" applyFill="1" applyProtection="1"/>
    <xf numFmtId="0" fontId="0" fillId="4" borderId="0" xfId="0" applyFill="1"/>
    <xf numFmtId="164" fontId="0" fillId="4" borderId="0" xfId="2" applyNumberFormat="1" applyFont="1" applyFill="1" applyProtection="1"/>
    <xf numFmtId="164" fontId="0" fillId="4" borderId="0" xfId="2" applyNumberFormat="1" applyFont="1" applyFill="1" applyBorder="1" applyProtection="1"/>
    <xf numFmtId="0" fontId="5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0" xfId="0" quotePrefix="1" applyFill="1"/>
    <xf numFmtId="44" fontId="0" fillId="4" borderId="0" xfId="3" applyFont="1" applyFill="1" applyProtection="1"/>
    <xf numFmtId="164" fontId="0" fillId="4" borderId="2" xfId="2" applyNumberFormat="1" applyFont="1" applyFill="1" applyBorder="1" applyProtection="1"/>
    <xf numFmtId="44" fontId="1" fillId="3" borderId="1" xfId="3" applyFont="1" applyFill="1" applyBorder="1" applyProtection="1"/>
    <xf numFmtId="43" fontId="0" fillId="4" borderId="0" xfId="2" applyFont="1" applyFill="1" applyProtection="1"/>
    <xf numFmtId="43" fontId="1" fillId="3" borderId="0" xfId="2" applyFont="1" applyFill="1" applyBorder="1" applyProtection="1"/>
    <xf numFmtId="44" fontId="2" fillId="4" borderId="0" xfId="3" applyFont="1" applyFill="1" applyBorder="1" applyProtection="1"/>
    <xf numFmtId="44" fontId="1" fillId="3" borderId="2" xfId="3" applyFont="1" applyFill="1" applyBorder="1" applyProtection="1"/>
    <xf numFmtId="9" fontId="0" fillId="4" borderId="6" xfId="4" applyFont="1" applyFill="1" applyBorder="1" applyAlignment="1" applyProtection="1">
      <alignment horizontal="center"/>
    </xf>
    <xf numFmtId="164" fontId="0" fillId="4" borderId="0" xfId="2" quotePrefix="1" applyNumberFormat="1" applyFont="1" applyFill="1" applyProtection="1"/>
    <xf numFmtId="44" fontId="1" fillId="3" borderId="0" xfId="3" applyFont="1" applyFill="1" applyBorder="1" applyProtection="1"/>
    <xf numFmtId="0" fontId="2" fillId="4" borderId="7" xfId="0" applyFont="1" applyFill="1" applyBorder="1" applyAlignment="1">
      <alignment horizontal="center"/>
    </xf>
    <xf numFmtId="0" fontId="0" fillId="4" borderId="4" xfId="0" applyFill="1" applyBorder="1"/>
    <xf numFmtId="0" fontId="0" fillId="4" borderId="4" xfId="2" applyNumberFormat="1" applyFont="1" applyFill="1" applyBorder="1" applyAlignment="1" applyProtection="1">
      <alignment horizontal="center"/>
    </xf>
    <xf numFmtId="0" fontId="0" fillId="4" borderId="0" xfId="2" applyNumberFormat="1" applyFont="1" applyFill="1" applyBorder="1" applyAlignment="1" applyProtection="1">
      <alignment horizontal="center"/>
    </xf>
    <xf numFmtId="43" fontId="2" fillId="3" borderId="0" xfId="2" applyFont="1" applyFill="1" applyAlignment="1" applyProtection="1">
      <alignment horizontal="center"/>
    </xf>
    <xf numFmtId="164" fontId="2" fillId="4" borderId="4" xfId="2" quotePrefix="1" applyNumberFormat="1" applyFont="1" applyFill="1" applyBorder="1" applyAlignment="1" applyProtection="1">
      <alignment horizontal="center"/>
    </xf>
    <xf numFmtId="164" fontId="2" fillId="4" borderId="4" xfId="2" quotePrefix="1" applyNumberFormat="1" applyFont="1" applyFill="1" applyBorder="1" applyProtection="1"/>
    <xf numFmtId="0" fontId="2" fillId="4" borderId="0" xfId="2" applyNumberFormat="1" applyFont="1" applyFill="1" applyBorder="1" applyAlignment="1" applyProtection="1">
      <alignment horizontal="center"/>
    </xf>
    <xf numFmtId="0" fontId="2" fillId="0" borderId="8" xfId="0" applyFont="1" applyBorder="1" applyAlignment="1">
      <alignment horizontal="center"/>
    </xf>
    <xf numFmtId="43" fontId="4" fillId="3" borderId="0" xfId="2" applyFont="1" applyFill="1" applyProtection="1"/>
    <xf numFmtId="43" fontId="3" fillId="3" borderId="0" xfId="2" applyFont="1" applyFill="1" applyAlignment="1" applyProtection="1">
      <alignment horizontal="center"/>
    </xf>
    <xf numFmtId="43" fontId="4" fillId="0" borderId="0" xfId="2" applyFont="1" applyProtection="1"/>
    <xf numFmtId="164" fontId="3" fillId="4" borderId="4" xfId="2" applyNumberFormat="1" applyFont="1" applyFill="1" applyBorder="1" applyAlignment="1" applyProtection="1">
      <alignment horizontal="center"/>
    </xf>
    <xf numFmtId="164" fontId="3" fillId="4" borderId="0" xfId="2" applyNumberFormat="1" applyFont="1" applyFill="1" applyBorder="1" applyAlignment="1" applyProtection="1">
      <alignment horizontal="center"/>
    </xf>
    <xf numFmtId="164" fontId="3" fillId="4" borderId="8" xfId="2" applyNumberFormat="1" applyFont="1" applyFill="1" applyBorder="1" applyAlignment="1" applyProtection="1">
      <alignment horizontal="center"/>
    </xf>
    <xf numFmtId="0" fontId="0" fillId="3" borderId="0" xfId="0" applyFill="1" applyAlignment="1">
      <alignment horizontal="right"/>
    </xf>
    <xf numFmtId="0" fontId="0" fillId="3" borderId="0" xfId="0" applyFill="1" applyAlignment="1">
      <alignment horizontal="center"/>
    </xf>
    <xf numFmtId="44" fontId="1" fillId="3" borderId="0" xfId="3" applyFont="1" applyFill="1" applyProtection="1"/>
    <xf numFmtId="10" fontId="1" fillId="4" borderId="4" xfId="4" applyNumberFormat="1" applyFont="1" applyFill="1" applyBorder="1" applyProtection="1"/>
    <xf numFmtId="164" fontId="0" fillId="4" borderId="4" xfId="2" applyNumberFormat="1" applyFont="1" applyFill="1" applyBorder="1" applyProtection="1"/>
    <xf numFmtId="164" fontId="0" fillId="0" borderId="8" xfId="2" applyNumberFormat="1" applyFont="1" applyBorder="1" applyProtection="1"/>
    <xf numFmtId="9" fontId="0" fillId="4" borderId="4" xfId="4" applyFont="1" applyFill="1" applyBorder="1" applyProtection="1"/>
    <xf numFmtId="9" fontId="0" fillId="4" borderId="5" xfId="4" applyFont="1" applyFill="1" applyBorder="1" applyProtection="1"/>
    <xf numFmtId="164" fontId="0" fillId="4" borderId="5" xfId="2" applyNumberFormat="1" applyFont="1" applyFill="1" applyBorder="1" applyProtection="1"/>
    <xf numFmtId="164" fontId="0" fillId="4" borderId="9" xfId="2" applyNumberFormat="1" applyFont="1" applyFill="1" applyBorder="1" applyProtection="1"/>
    <xf numFmtId="164" fontId="0" fillId="0" borderId="11" xfId="2" applyNumberFormat="1" applyFont="1" applyBorder="1" applyProtection="1"/>
    <xf numFmtId="10" fontId="2" fillId="3" borderId="0" xfId="5" applyNumberFormat="1" applyFill="1" applyBorder="1" applyProtection="1"/>
    <xf numFmtId="0" fontId="0" fillId="4" borderId="0" xfId="0" applyFill="1" applyAlignment="1">
      <alignment horizontal="left" indent="2"/>
    </xf>
    <xf numFmtId="43" fontId="1" fillId="4" borderId="0" xfId="2" applyFont="1" applyFill="1" applyProtection="1"/>
    <xf numFmtId="0" fontId="2" fillId="4" borderId="10" xfId="2" applyNumberFormat="1" applyFont="1" applyFill="1" applyBorder="1" applyAlignment="1" applyProtection="1">
      <alignment horizontal="center"/>
    </xf>
    <xf numFmtId="0" fontId="0" fillId="4" borderId="13" xfId="2" applyNumberFormat="1" applyFont="1" applyFill="1" applyBorder="1" applyAlignment="1" applyProtection="1">
      <alignment horizontal="center"/>
    </xf>
    <xf numFmtId="0" fontId="2" fillId="0" borderId="0" xfId="0" applyFont="1" applyAlignment="1">
      <alignment horizontal="center"/>
    </xf>
    <xf numFmtId="164" fontId="0" fillId="0" borderId="0" xfId="2" applyNumberFormat="1" applyFont="1" applyBorder="1" applyProtection="1"/>
    <xf numFmtId="164" fontId="0" fillId="0" borderId="9" xfId="2" applyNumberFormat="1" applyFont="1" applyBorder="1" applyProtection="1"/>
    <xf numFmtId="43" fontId="4" fillId="4" borderId="0" xfId="2" applyFont="1" applyFill="1" applyBorder="1" applyProtection="1"/>
    <xf numFmtId="0" fontId="2" fillId="4" borderId="13" xfId="2" applyNumberFormat="1" applyFont="1" applyFill="1" applyBorder="1" applyAlignment="1" applyProtection="1">
      <alignment horizontal="center"/>
    </xf>
    <xf numFmtId="43" fontId="1" fillId="3" borderId="14" xfId="2" applyFont="1" applyFill="1" applyBorder="1" applyProtection="1"/>
    <xf numFmtId="43" fontId="3" fillId="3" borderId="15" xfId="2" applyFont="1" applyFill="1" applyBorder="1" applyProtection="1"/>
    <xf numFmtId="44" fontId="1" fillId="3" borderId="15" xfId="3" applyFont="1" applyFill="1" applyBorder="1" applyProtection="1"/>
    <xf numFmtId="43" fontId="1" fillId="3" borderId="15" xfId="2" applyFont="1" applyFill="1" applyBorder="1" applyProtection="1"/>
    <xf numFmtId="44" fontId="2" fillId="3" borderId="16" xfId="3" applyFont="1" applyFill="1" applyBorder="1" applyProtection="1"/>
    <xf numFmtId="0" fontId="0" fillId="3" borderId="17" xfId="0" applyFill="1" applyBorder="1"/>
    <xf numFmtId="0" fontId="5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1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164" fontId="2" fillId="4" borderId="12" xfId="2" applyNumberFormat="1" applyFont="1" applyFill="1" applyBorder="1" applyAlignment="1" applyProtection="1">
      <alignment horizontal="center"/>
    </xf>
    <xf numFmtId="164" fontId="2" fillId="4" borderId="9" xfId="2" applyNumberFormat="1" applyFont="1" applyFill="1" applyBorder="1" applyAlignment="1" applyProtection="1">
      <alignment horizontal="center"/>
    </xf>
    <xf numFmtId="0" fontId="0" fillId="0" borderId="9" xfId="0" applyBorder="1"/>
    <xf numFmtId="0" fontId="0" fillId="0" borderId="0" xfId="0"/>
  </cellXfs>
  <cellStyles count="6">
    <cellStyle name="40% - Accent1" xfId="1" builtinId="31"/>
    <cellStyle name="Comma" xfId="2" builtinId="3"/>
    <cellStyle name="Currency" xfId="3" builtinId="4"/>
    <cellStyle name="Normal" xfId="0" builtinId="0"/>
    <cellStyle name="Percent" xfId="4" builtinId="5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5"/>
  <sheetViews>
    <sheetView tabSelected="1" zoomScale="115" zoomScaleNormal="115" workbookViewId="0">
      <selection activeCell="C4" sqref="C4:E4"/>
    </sheetView>
  </sheetViews>
  <sheetFormatPr defaultColWidth="0" defaultRowHeight="15" zeroHeight="1" x14ac:dyDescent="0.25"/>
  <cols>
    <col min="1" max="1" width="17.42578125" style="10" customWidth="1"/>
    <col min="2" max="2" width="18.7109375" style="10" bestFit="1" customWidth="1"/>
    <col min="3" max="3" width="14" style="10" bestFit="1" customWidth="1"/>
    <col min="4" max="4" width="17.42578125" style="55" bestFit="1" customWidth="1"/>
    <col min="5" max="5" width="14.140625" style="10" bestFit="1" customWidth="1"/>
    <col min="6" max="6" width="12.5703125" style="10" bestFit="1" customWidth="1"/>
    <col min="7" max="7" width="1.42578125" style="10" customWidth="1"/>
    <col min="8" max="8" width="7" style="10" bestFit="1" customWidth="1"/>
    <col min="9" max="9" width="12.7109375" style="10" customWidth="1"/>
    <col min="10" max="11" width="12.7109375" style="11" customWidth="1"/>
    <col min="12" max="17" width="12.7109375" style="10" customWidth="1"/>
    <col min="18" max="18" width="3.7109375" style="10" customWidth="1"/>
    <col min="19" max="16384" width="9.140625" style="10" hidden="1"/>
  </cols>
  <sheetData>
    <row r="1" spans="1:18" customFormat="1" x14ac:dyDescent="0.25">
      <c r="A1" s="7" t="s">
        <v>22</v>
      </c>
      <c r="B1" s="7"/>
      <c r="C1" s="8"/>
      <c r="D1" s="9"/>
      <c r="E1" s="8"/>
      <c r="F1" s="8"/>
      <c r="G1" s="10"/>
      <c r="H1" s="10"/>
      <c r="I1" s="10"/>
      <c r="J1" s="11"/>
      <c r="K1" s="11"/>
      <c r="L1" s="12"/>
      <c r="M1" s="12"/>
      <c r="N1" s="12"/>
      <c r="O1" s="12"/>
      <c r="P1" s="12"/>
      <c r="Q1" s="12"/>
      <c r="R1" s="10"/>
    </row>
    <row r="2" spans="1:18" customFormat="1" x14ac:dyDescent="0.25">
      <c r="A2" s="7" t="s">
        <v>27</v>
      </c>
      <c r="B2" s="7"/>
      <c r="C2" s="8"/>
      <c r="D2" s="9"/>
      <c r="E2" s="8"/>
      <c r="F2" s="8"/>
      <c r="G2" s="10"/>
      <c r="H2" s="10"/>
      <c r="I2" s="69" t="s">
        <v>11</v>
      </c>
      <c r="J2" s="70"/>
      <c r="K2" s="11"/>
      <c r="L2" s="12"/>
      <c r="M2" s="12"/>
      <c r="N2" s="12"/>
      <c r="O2" s="12"/>
      <c r="P2" s="12"/>
      <c r="Q2" s="12"/>
      <c r="R2" s="10"/>
    </row>
    <row r="3" spans="1:18" customFormat="1" x14ac:dyDescent="0.25">
      <c r="A3" s="7"/>
      <c r="B3" s="7"/>
      <c r="C3" s="8"/>
      <c r="D3" s="9"/>
      <c r="E3" s="8"/>
      <c r="F3" s="8"/>
      <c r="G3" s="10"/>
      <c r="H3" s="10"/>
      <c r="I3" s="13"/>
      <c r="J3" s="14"/>
      <c r="K3" s="11"/>
      <c r="L3" s="12"/>
      <c r="M3" s="12"/>
      <c r="N3" s="12"/>
      <c r="O3" s="12"/>
      <c r="P3" s="12"/>
      <c r="Q3" s="12"/>
      <c r="R3" s="10"/>
    </row>
    <row r="4" spans="1:18" customFormat="1" x14ac:dyDescent="0.25">
      <c r="A4" s="8" t="s">
        <v>15</v>
      </c>
      <c r="B4" s="8"/>
      <c r="C4" s="71" t="s">
        <v>28</v>
      </c>
      <c r="D4" s="72"/>
      <c r="E4" s="72"/>
      <c r="F4" s="8"/>
      <c r="G4" s="10"/>
      <c r="H4" s="10"/>
      <c r="I4" s="10"/>
      <c r="J4" s="11"/>
      <c r="K4" s="11"/>
      <c r="L4" s="12"/>
      <c r="M4" s="12"/>
      <c r="N4" s="12"/>
      <c r="O4" s="12"/>
      <c r="P4" s="12"/>
      <c r="Q4" s="12"/>
      <c r="R4" s="10"/>
    </row>
    <row r="5" spans="1:18" customFormat="1" x14ac:dyDescent="0.25">
      <c r="A5" s="8"/>
      <c r="B5" s="8"/>
      <c r="C5" s="8"/>
      <c r="D5" s="8"/>
      <c r="E5" s="8"/>
      <c r="F5" s="8"/>
      <c r="G5" s="10"/>
      <c r="H5" s="10"/>
      <c r="I5" s="10"/>
      <c r="J5" s="11"/>
      <c r="K5" s="11"/>
      <c r="L5" s="12"/>
      <c r="M5" s="12"/>
      <c r="N5" s="12"/>
      <c r="O5" s="12"/>
      <c r="P5" s="12"/>
      <c r="Q5" s="12"/>
      <c r="R5" s="10"/>
    </row>
    <row r="6" spans="1:18" customFormat="1" x14ac:dyDescent="0.25">
      <c r="A6" s="8" t="s">
        <v>19</v>
      </c>
      <c r="B6" s="8"/>
      <c r="C6" s="5">
        <v>45853</v>
      </c>
      <c r="D6" s="8" t="str">
        <f>IF(C6 &lt;= DATEVALUE("9/27/2017"),"   Date must be after 9/27/2017", "")</f>
        <v/>
      </c>
      <c r="E6" s="8"/>
      <c r="F6" s="8"/>
      <c r="G6" s="10"/>
      <c r="H6" s="10"/>
      <c r="I6" s="10"/>
      <c r="J6" s="11"/>
      <c r="K6" s="11"/>
      <c r="L6" s="12"/>
      <c r="M6" s="12"/>
      <c r="N6" s="12"/>
      <c r="O6" s="12"/>
      <c r="P6" s="12"/>
      <c r="Q6" s="12"/>
      <c r="R6" s="10"/>
    </row>
    <row r="7" spans="1:18" customFormat="1" ht="15.75" thickBot="1" x14ac:dyDescent="0.3">
      <c r="A7" s="8"/>
      <c r="B7" s="8"/>
      <c r="C7" s="8"/>
      <c r="D7" s="9"/>
      <c r="E7" s="8"/>
      <c r="F7" s="8"/>
      <c r="G7" s="10"/>
      <c r="H7" s="10"/>
      <c r="I7" s="10"/>
      <c r="J7" s="11"/>
      <c r="K7" s="11"/>
      <c r="L7" s="12"/>
      <c r="M7" s="12"/>
      <c r="N7" s="12"/>
      <c r="O7" s="12"/>
      <c r="P7" s="12"/>
      <c r="Q7" s="12"/>
      <c r="R7" s="10"/>
    </row>
    <row r="8" spans="1:18" customFormat="1" ht="15.75" thickBot="1" x14ac:dyDescent="0.3">
      <c r="A8" s="8" t="s">
        <v>9</v>
      </c>
      <c r="B8" s="8"/>
      <c r="C8" s="6">
        <f>YEAR(DateAcq)</f>
        <v>2025</v>
      </c>
      <c r="D8" s="9"/>
      <c r="E8" s="8"/>
      <c r="F8" s="8"/>
      <c r="G8" s="10"/>
      <c r="H8" s="15">
        <f>IF(AND(C8&gt;=2013,C8&lt;=2017),1,IF(C8=2018,2,IF(OR(C8=2019,C8=2020),3,IF(C8=2021,4,IF(C8=2022,5,IF(C8=2023,6,IF(C8=2024,7,8)))))))</f>
        <v>8</v>
      </c>
      <c r="I8" s="16" t="s">
        <v>26</v>
      </c>
      <c r="J8" s="11"/>
      <c r="K8" s="11"/>
      <c r="L8" s="12"/>
      <c r="M8" s="12"/>
      <c r="N8" s="12"/>
      <c r="O8" s="12"/>
      <c r="P8" s="12"/>
      <c r="Q8" s="12"/>
      <c r="R8" s="10"/>
    </row>
    <row r="9" spans="1:18" customFormat="1" x14ac:dyDescent="0.25">
      <c r="A9" s="8"/>
      <c r="B9" s="8"/>
      <c r="C9" s="9"/>
      <c r="D9" s="9"/>
      <c r="E9" s="8"/>
      <c r="F9" s="8"/>
      <c r="G9" s="10"/>
      <c r="H9" s="10"/>
      <c r="I9" s="10"/>
      <c r="J9" s="11"/>
      <c r="K9" s="11"/>
      <c r="L9" s="12"/>
      <c r="M9" s="12"/>
      <c r="N9" s="12"/>
      <c r="O9" s="12"/>
      <c r="P9" s="12"/>
      <c r="Q9" s="12"/>
      <c r="R9" s="10"/>
    </row>
    <row r="10" spans="1:18" customFormat="1" x14ac:dyDescent="0.25">
      <c r="A10" s="8" t="s">
        <v>0</v>
      </c>
      <c r="B10" s="8"/>
      <c r="C10" s="4">
        <v>100000</v>
      </c>
      <c r="D10" s="9"/>
      <c r="E10" s="8"/>
      <c r="F10" s="8"/>
      <c r="G10" s="10"/>
      <c r="H10" s="10"/>
      <c r="I10" s="10"/>
      <c r="J10" s="11"/>
      <c r="K10" s="11"/>
      <c r="L10" s="12"/>
      <c r="M10" s="12"/>
      <c r="N10" s="12"/>
      <c r="O10" s="12"/>
      <c r="P10" s="12"/>
      <c r="Q10" s="12"/>
      <c r="R10" s="10"/>
    </row>
    <row r="11" spans="1:18" customFormat="1" ht="15.75" thickBot="1" x14ac:dyDescent="0.3">
      <c r="A11" s="8" t="s">
        <v>16</v>
      </c>
      <c r="B11" s="8"/>
      <c r="C11" s="2">
        <v>0</v>
      </c>
      <c r="D11" s="9"/>
      <c r="E11" s="8"/>
      <c r="F11" s="8"/>
      <c r="G11" s="10"/>
      <c r="H11" s="10" t="s">
        <v>21</v>
      </c>
      <c r="I11" s="17"/>
      <c r="J11" s="18">
        <f>IF(H8=1,J24,IF(H8=2,K24,IF(H8=3,L24,IF(H8=4,M24,IF(H8=5,N24,IF(H8=6,O24,IF(H8=7,P24,IF(H8=8,Q24,Q24))))))))*C14</f>
        <v>0</v>
      </c>
      <c r="K11" s="11"/>
      <c r="L11" s="12"/>
      <c r="M11" s="12"/>
      <c r="N11" s="12"/>
      <c r="O11" s="12"/>
      <c r="P11" s="12"/>
      <c r="Q11" s="12"/>
      <c r="R11" s="10"/>
    </row>
    <row r="12" spans="1:18" customFormat="1" ht="16.5" thickTop="1" thickBot="1" x14ac:dyDescent="0.3">
      <c r="A12" s="8"/>
      <c r="B12" s="8"/>
      <c r="C12" s="19">
        <f>SUM(C10:C11)</f>
        <v>100000</v>
      </c>
      <c r="D12" s="9"/>
      <c r="E12" s="8"/>
      <c r="F12" s="8"/>
      <c r="G12" s="10"/>
      <c r="H12" s="10"/>
      <c r="I12" s="20"/>
      <c r="J12" s="11"/>
      <c r="K12" s="11"/>
      <c r="L12" s="12"/>
      <c r="M12" s="12"/>
      <c r="N12" s="12"/>
      <c r="O12" s="12"/>
      <c r="P12" s="12"/>
      <c r="Q12" s="12"/>
      <c r="R12" s="10"/>
    </row>
    <row r="13" spans="1:18" customFormat="1" ht="16.5" thickTop="1" thickBot="1" x14ac:dyDescent="0.3">
      <c r="A13" s="8"/>
      <c r="B13" s="8"/>
      <c r="C13" s="21"/>
      <c r="D13" s="9"/>
      <c r="E13" s="8"/>
      <c r="F13" s="8"/>
      <c r="G13" s="10"/>
      <c r="H13" s="10" t="s">
        <v>23</v>
      </c>
      <c r="I13" s="22"/>
      <c r="J13" s="18">
        <f>IF(C18&gt;0%,C16-J11,C16)</f>
        <v>100000</v>
      </c>
      <c r="K13" s="11"/>
      <c r="L13" s="12"/>
      <c r="M13" s="12"/>
      <c r="N13" s="12"/>
      <c r="O13" s="12"/>
      <c r="P13" s="12"/>
      <c r="Q13" s="12"/>
      <c r="R13" s="10"/>
    </row>
    <row r="14" spans="1:18" customFormat="1" ht="16.5" thickTop="1" thickBot="1" x14ac:dyDescent="0.3">
      <c r="A14" s="8" t="s">
        <v>1</v>
      </c>
      <c r="B14" s="8"/>
      <c r="C14" s="3">
        <v>1</v>
      </c>
      <c r="D14" s="9"/>
      <c r="E14" s="8"/>
      <c r="F14" s="8"/>
      <c r="G14" s="10"/>
      <c r="H14" s="10"/>
      <c r="I14" s="10"/>
      <c r="J14" s="11"/>
      <c r="K14" s="11"/>
      <c r="L14" s="12"/>
      <c r="M14" s="12"/>
      <c r="N14" s="12"/>
      <c r="O14" s="12"/>
      <c r="P14" s="12"/>
      <c r="Q14" s="12"/>
      <c r="R14" s="10"/>
    </row>
    <row r="15" spans="1:18" customFormat="1" ht="15.75" thickTop="1" x14ac:dyDescent="0.25">
      <c r="A15" s="8"/>
      <c r="B15" s="8"/>
      <c r="C15" s="8"/>
      <c r="D15" s="9"/>
      <c r="E15" s="8"/>
      <c r="F15" s="8"/>
      <c r="G15" s="10"/>
      <c r="H15" s="10"/>
      <c r="I15" s="10"/>
      <c r="J15" s="12"/>
      <c r="K15" s="11"/>
      <c r="L15" s="12"/>
      <c r="M15" s="12"/>
      <c r="N15" s="12"/>
      <c r="O15" s="12"/>
      <c r="P15" s="12"/>
      <c r="Q15" s="12"/>
      <c r="R15" s="10"/>
    </row>
    <row r="16" spans="1:18" customFormat="1" ht="15.75" thickBot="1" x14ac:dyDescent="0.3">
      <c r="A16" s="8" t="s">
        <v>6</v>
      </c>
      <c r="B16" s="8"/>
      <c r="C16" s="23">
        <f>ROUND(C12*C14,2)</f>
        <v>100000</v>
      </c>
      <c r="D16" s="9"/>
      <c r="E16" s="8"/>
      <c r="F16" s="8"/>
      <c r="G16" s="10"/>
      <c r="H16" s="10"/>
      <c r="I16" s="10"/>
      <c r="J16" s="11"/>
      <c r="K16" s="11"/>
      <c r="L16" s="12"/>
      <c r="M16" s="12"/>
      <c r="N16" s="12"/>
      <c r="O16" s="12"/>
      <c r="P16" s="12"/>
      <c r="Q16" s="12"/>
      <c r="R16" s="10"/>
    </row>
    <row r="17" spans="1:18" customFormat="1" ht="16.5" thickTop="1" thickBot="1" x14ac:dyDescent="0.3">
      <c r="A17" s="8"/>
      <c r="B17" s="8"/>
      <c r="C17" s="21"/>
      <c r="D17" s="9"/>
      <c r="E17" s="8"/>
      <c r="F17" s="8"/>
      <c r="G17" s="10"/>
      <c r="H17" s="10"/>
      <c r="I17" s="10"/>
      <c r="J17" s="11"/>
      <c r="K17" s="11"/>
      <c r="L17" s="12"/>
      <c r="M17" s="12"/>
      <c r="N17" s="12"/>
      <c r="O17" s="12"/>
      <c r="P17" s="12"/>
      <c r="Q17" s="12"/>
      <c r="R17" s="10"/>
    </row>
    <row r="18" spans="1:18" customFormat="1" ht="15.75" thickBot="1" x14ac:dyDescent="0.3">
      <c r="A18" s="8" t="s">
        <v>10</v>
      </c>
      <c r="B18" s="43" t="str">
        <f>IF(AND(C8&gt;=2013,C8&lt;=2017),"50%",IF(AND(C8&gt;=2018,C8&lt;=2022),"100%",IF(C8=2023,"80%",IF(C8=2024,"60%",IF(C8=2025,"40%",IF(C8=2026,"20%",""))))))</f>
        <v>40%</v>
      </c>
      <c r="C18" s="1">
        <v>0.6</v>
      </c>
      <c r="D18" s="9"/>
      <c r="E18" s="8"/>
      <c r="F18" s="8"/>
      <c r="G18" s="10"/>
      <c r="H18" s="24">
        <f>IF(C18=1,0.5,C18)</f>
        <v>0.6</v>
      </c>
      <c r="I18" s="25" t="s">
        <v>14</v>
      </c>
      <c r="J18" s="11"/>
      <c r="K18" s="11"/>
      <c r="L18" s="12"/>
      <c r="M18" s="12"/>
      <c r="N18" s="12"/>
      <c r="O18" s="12"/>
      <c r="P18" s="12"/>
      <c r="Q18" s="12"/>
      <c r="R18" s="10"/>
    </row>
    <row r="19" spans="1:18" customFormat="1" ht="16.5" thickTop="1" thickBot="1" x14ac:dyDescent="0.3">
      <c r="A19" s="8"/>
      <c r="B19" s="8"/>
      <c r="C19" s="26"/>
      <c r="D19" s="9"/>
      <c r="E19" s="8"/>
      <c r="F19" s="8"/>
      <c r="G19" s="10"/>
      <c r="H19" s="10"/>
      <c r="I19" s="10"/>
      <c r="J19" s="11"/>
      <c r="K19" s="11"/>
      <c r="L19" s="12"/>
      <c r="M19" s="12"/>
      <c r="N19" s="12"/>
      <c r="O19" s="12"/>
      <c r="P19" s="12"/>
      <c r="Q19" s="12"/>
      <c r="R19" s="10"/>
    </row>
    <row r="20" spans="1:18" customFormat="1" ht="15.75" thickBot="1" x14ac:dyDescent="0.3">
      <c r="A20" s="8"/>
      <c r="B20" s="8"/>
      <c r="C20" s="21"/>
      <c r="D20" s="9"/>
      <c r="E20" s="8"/>
      <c r="F20" s="8"/>
      <c r="G20" s="10"/>
      <c r="H20" s="10"/>
      <c r="I20" s="27" t="s">
        <v>20</v>
      </c>
      <c r="J20" s="73"/>
      <c r="K20" s="74"/>
      <c r="L20" s="74"/>
      <c r="M20" s="75"/>
      <c r="N20" s="76"/>
      <c r="R20" s="10"/>
    </row>
    <row r="21" spans="1:18" customFormat="1" x14ac:dyDescent="0.25">
      <c r="A21" s="8"/>
      <c r="B21" s="8"/>
      <c r="C21" s="8"/>
      <c r="D21" s="21"/>
      <c r="E21" s="8"/>
      <c r="F21" s="8"/>
      <c r="G21" s="10"/>
      <c r="H21" s="10"/>
      <c r="I21" s="28"/>
      <c r="J21" s="29">
        <v>1</v>
      </c>
      <c r="K21" s="30">
        <v>2</v>
      </c>
      <c r="L21" s="30">
        <v>3</v>
      </c>
      <c r="M21" s="57">
        <v>4</v>
      </c>
      <c r="N21" s="62">
        <v>5</v>
      </c>
      <c r="O21" s="62">
        <v>6</v>
      </c>
      <c r="P21" s="62">
        <v>7</v>
      </c>
      <c r="Q21" s="56">
        <v>8</v>
      </c>
      <c r="R21" s="10"/>
    </row>
    <row r="22" spans="1:18" customFormat="1" x14ac:dyDescent="0.25">
      <c r="A22" s="8"/>
      <c r="B22" s="8"/>
      <c r="C22" s="63"/>
      <c r="D22" s="31" t="s">
        <v>17</v>
      </c>
      <c r="E22" s="31" t="s">
        <v>4</v>
      </c>
      <c r="F22" s="8"/>
      <c r="G22" s="10"/>
      <c r="H22" s="10"/>
      <c r="I22" s="32" t="s">
        <v>13</v>
      </c>
      <c r="J22" s="33" t="s">
        <v>8</v>
      </c>
      <c r="K22" s="34">
        <v>2018</v>
      </c>
      <c r="L22" s="34" t="s">
        <v>25</v>
      </c>
      <c r="M22" s="58">
        <v>2021</v>
      </c>
      <c r="N22" s="58">
        <v>2022</v>
      </c>
      <c r="O22" s="58">
        <v>2023</v>
      </c>
      <c r="P22" s="58">
        <v>2024</v>
      </c>
      <c r="Q22" s="35">
        <v>2025</v>
      </c>
      <c r="R22" s="10"/>
    </row>
    <row r="23" spans="1:18" s="38" customFormat="1" ht="17.25" x14ac:dyDescent="0.4">
      <c r="A23" s="36"/>
      <c r="B23" s="37" t="s">
        <v>24</v>
      </c>
      <c r="C23" s="64" t="s">
        <v>3</v>
      </c>
      <c r="D23" s="37" t="s">
        <v>18</v>
      </c>
      <c r="E23" s="37" t="s">
        <v>5</v>
      </c>
      <c r="F23" s="8"/>
      <c r="G23" s="10"/>
      <c r="I23" s="39" t="s">
        <v>2</v>
      </c>
      <c r="J23" s="39" t="s">
        <v>7</v>
      </c>
      <c r="K23" s="40" t="s">
        <v>7</v>
      </c>
      <c r="L23" s="40" t="s">
        <v>7</v>
      </c>
      <c r="M23" s="40" t="s">
        <v>7</v>
      </c>
      <c r="N23" s="40" t="s">
        <v>7</v>
      </c>
      <c r="O23" s="40" t="s">
        <v>7</v>
      </c>
      <c r="P23" s="40" t="s">
        <v>7</v>
      </c>
      <c r="Q23" s="41" t="s">
        <v>7</v>
      </c>
      <c r="R23" s="61"/>
    </row>
    <row r="24" spans="1:18" customFormat="1" x14ac:dyDescent="0.25">
      <c r="A24" s="42">
        <v>1</v>
      </c>
      <c r="B24" s="43">
        <f>C8</f>
        <v>2025</v>
      </c>
      <c r="C24" s="65">
        <f>IF(C18&gt;0,MIN(D24,C16,J11+J13*I24),MIN(D24-8000,C16))</f>
        <v>0</v>
      </c>
      <c r="D24" s="44">
        <f>ROUND(IF($H$8=1,J24,IF($H$8=2,K24,IF($H$8=3,L24,IF($H$8=4,M24,IF($H$8=5,N24,IF($H$8=6,O24,IF($H$8=7,P24,IF($H$8=8,Q24,Q24))))))))*$C$14,4)</f>
        <v>0</v>
      </c>
      <c r="E24" s="44">
        <f>C16-C24</f>
        <v>100000</v>
      </c>
      <c r="F24" s="8"/>
      <c r="G24" s="10"/>
      <c r="H24" s="10"/>
      <c r="I24" s="45">
        <v>0.2</v>
      </c>
      <c r="J24" s="46">
        <v>11160</v>
      </c>
      <c r="K24" s="12">
        <v>18000</v>
      </c>
      <c r="L24" s="12">
        <v>18100</v>
      </c>
      <c r="M24" s="59">
        <v>18200</v>
      </c>
      <c r="N24" s="59">
        <v>19200</v>
      </c>
      <c r="O24" s="59">
        <v>20200</v>
      </c>
      <c r="P24" s="59">
        <v>20400</v>
      </c>
      <c r="Q24" s="47"/>
      <c r="R24" s="10"/>
    </row>
    <row r="25" spans="1:18" customFormat="1" x14ac:dyDescent="0.25">
      <c r="A25" s="42">
        <v>2</v>
      </c>
      <c r="B25" s="43">
        <f>B24+1</f>
        <v>2026</v>
      </c>
      <c r="C25" s="66">
        <f>MIN(D25,$J$13*I25,E24)</f>
        <v>0</v>
      </c>
      <c r="D25" s="44">
        <f t="shared" ref="D25:D33" si="0">ROUND(IF($H$8=1,J25,IF($H$8=2,K25,IF($H$8=3,L25,IF($H$8=4,M25,IF($H$8=5,N25,IF($H$8=6,O25,IF($H$8=7,P25,IF($H$8=8,Q25,Q25))))))))*$C$14,4)</f>
        <v>0</v>
      </c>
      <c r="E25" s="9">
        <f t="shared" ref="E25:E33" si="1">E24-C25</f>
        <v>100000</v>
      </c>
      <c r="F25" s="8"/>
      <c r="G25" s="10"/>
      <c r="H25" s="10"/>
      <c r="I25" s="45">
        <v>0.32</v>
      </c>
      <c r="J25" s="46">
        <v>5100</v>
      </c>
      <c r="K25" s="12">
        <v>16000</v>
      </c>
      <c r="L25" s="12">
        <v>16100</v>
      </c>
      <c r="M25" s="59">
        <v>16400</v>
      </c>
      <c r="N25" s="59">
        <v>18000</v>
      </c>
      <c r="O25" s="59">
        <v>19500</v>
      </c>
      <c r="P25" s="59">
        <v>19800</v>
      </c>
      <c r="Q25" s="47"/>
      <c r="R25" s="10"/>
    </row>
    <row r="26" spans="1:18" customFormat="1" x14ac:dyDescent="0.25">
      <c r="A26" s="42">
        <v>3</v>
      </c>
      <c r="B26" s="43">
        <f t="shared" ref="B26:B33" si="2">B25+1</f>
        <v>2027</v>
      </c>
      <c r="C26" s="66">
        <f>MIN(D26,$J$13*I26,E25)</f>
        <v>0</v>
      </c>
      <c r="D26" s="44">
        <f t="shared" si="0"/>
        <v>0</v>
      </c>
      <c r="E26" s="9">
        <f t="shared" si="1"/>
        <v>100000</v>
      </c>
      <c r="F26" s="8"/>
      <c r="G26" s="10"/>
      <c r="H26" s="10"/>
      <c r="I26" s="45">
        <v>0.192</v>
      </c>
      <c r="J26" s="46">
        <v>3050</v>
      </c>
      <c r="K26" s="12">
        <v>9600</v>
      </c>
      <c r="L26" s="12">
        <v>9700</v>
      </c>
      <c r="M26" s="59">
        <v>9800</v>
      </c>
      <c r="N26" s="59">
        <v>10800</v>
      </c>
      <c r="O26" s="59">
        <v>11700</v>
      </c>
      <c r="P26" s="59">
        <v>11900</v>
      </c>
      <c r="Q26" s="47"/>
      <c r="R26" s="10"/>
    </row>
    <row r="27" spans="1:18" customFormat="1" x14ac:dyDescent="0.25">
      <c r="A27" s="42">
        <v>4</v>
      </c>
      <c r="B27" s="43">
        <f t="shared" si="2"/>
        <v>2028</v>
      </c>
      <c r="C27" s="66">
        <f t="shared" ref="C27:C33" si="3">MIN(D27,$J$13*I27,E26)</f>
        <v>0</v>
      </c>
      <c r="D27" s="44">
        <f t="shared" si="0"/>
        <v>0</v>
      </c>
      <c r="E27" s="9">
        <f t="shared" si="1"/>
        <v>100000</v>
      </c>
      <c r="F27" s="8"/>
      <c r="G27" s="10"/>
      <c r="H27" s="10"/>
      <c r="I27" s="45">
        <v>0.1152</v>
      </c>
      <c r="J27" s="46">
        <v>1875</v>
      </c>
      <c r="K27" s="12">
        <v>5760</v>
      </c>
      <c r="L27" s="12">
        <v>5760</v>
      </c>
      <c r="M27" s="59">
        <v>5860</v>
      </c>
      <c r="N27" s="59">
        <v>6460</v>
      </c>
      <c r="O27" s="59">
        <v>6960</v>
      </c>
      <c r="P27" s="59">
        <v>7160</v>
      </c>
      <c r="Q27" s="47"/>
      <c r="R27" s="10"/>
    </row>
    <row r="28" spans="1:18" customFormat="1" x14ac:dyDescent="0.25">
      <c r="A28" s="42">
        <v>5</v>
      </c>
      <c r="B28" s="43">
        <f t="shared" si="2"/>
        <v>2029</v>
      </c>
      <c r="C28" s="66">
        <f t="shared" si="3"/>
        <v>0</v>
      </c>
      <c r="D28" s="44">
        <f t="shared" si="0"/>
        <v>0</v>
      </c>
      <c r="E28" s="9">
        <f t="shared" si="1"/>
        <v>100000</v>
      </c>
      <c r="F28" s="8"/>
      <c r="G28" s="10"/>
      <c r="H28" s="10"/>
      <c r="I28" s="45">
        <v>0.1152</v>
      </c>
      <c r="J28" s="46">
        <v>1875</v>
      </c>
      <c r="K28" s="12">
        <v>5760</v>
      </c>
      <c r="L28" s="12">
        <v>5760</v>
      </c>
      <c r="M28" s="59">
        <v>5860</v>
      </c>
      <c r="N28" s="59">
        <v>6460</v>
      </c>
      <c r="O28" s="59">
        <v>6960</v>
      </c>
      <c r="P28" s="59">
        <v>7160</v>
      </c>
      <c r="Q28" s="47"/>
      <c r="R28" s="10"/>
    </row>
    <row r="29" spans="1:18" customFormat="1" x14ac:dyDescent="0.25">
      <c r="A29" s="42">
        <v>6</v>
      </c>
      <c r="B29" s="43">
        <f t="shared" si="2"/>
        <v>2030</v>
      </c>
      <c r="C29" s="66">
        <f t="shared" si="3"/>
        <v>0</v>
      </c>
      <c r="D29" s="44">
        <f t="shared" si="0"/>
        <v>0</v>
      </c>
      <c r="E29" s="9">
        <f t="shared" si="1"/>
        <v>100000</v>
      </c>
      <c r="F29" s="8"/>
      <c r="G29" s="10"/>
      <c r="H29" s="10"/>
      <c r="I29" s="45">
        <v>5.7599999999999998E-2</v>
      </c>
      <c r="J29" s="46">
        <v>1875</v>
      </c>
      <c r="K29" s="12">
        <v>5760</v>
      </c>
      <c r="L29" s="12">
        <v>5760</v>
      </c>
      <c r="M29" s="59">
        <v>5860</v>
      </c>
      <c r="N29" s="59">
        <v>6460</v>
      </c>
      <c r="O29" s="59">
        <v>6960</v>
      </c>
      <c r="P29" s="59">
        <v>7160</v>
      </c>
      <c r="Q29" s="47"/>
      <c r="R29" s="10"/>
    </row>
    <row r="30" spans="1:18" customFormat="1" x14ac:dyDescent="0.25">
      <c r="A30" s="42">
        <v>7</v>
      </c>
      <c r="B30" s="43">
        <f t="shared" si="2"/>
        <v>2031</v>
      </c>
      <c r="C30" s="66">
        <f t="shared" si="3"/>
        <v>0</v>
      </c>
      <c r="D30" s="44">
        <f t="shared" si="0"/>
        <v>0</v>
      </c>
      <c r="E30" s="9">
        <f t="shared" si="1"/>
        <v>100000</v>
      </c>
      <c r="F30" s="8"/>
      <c r="G30" s="10"/>
      <c r="H30" s="10"/>
      <c r="I30" s="48">
        <v>1</v>
      </c>
      <c r="J30" s="46">
        <v>1875</v>
      </c>
      <c r="K30" s="12">
        <v>5760</v>
      </c>
      <c r="L30" s="12">
        <v>5760</v>
      </c>
      <c r="M30" s="59">
        <v>5860</v>
      </c>
      <c r="N30" s="59">
        <v>6460</v>
      </c>
      <c r="O30" s="59">
        <v>6960</v>
      </c>
      <c r="P30" s="59">
        <v>7160</v>
      </c>
      <c r="Q30" s="47"/>
      <c r="R30" s="10"/>
    </row>
    <row r="31" spans="1:18" customFormat="1" x14ac:dyDescent="0.25">
      <c r="A31" s="42">
        <v>8</v>
      </c>
      <c r="B31" s="43">
        <f t="shared" si="2"/>
        <v>2032</v>
      </c>
      <c r="C31" s="66">
        <f t="shared" si="3"/>
        <v>0</v>
      </c>
      <c r="D31" s="44">
        <f t="shared" si="0"/>
        <v>0</v>
      </c>
      <c r="E31" s="9">
        <f t="shared" si="1"/>
        <v>100000</v>
      </c>
      <c r="F31" s="8"/>
      <c r="G31" s="10"/>
      <c r="H31" s="10"/>
      <c r="I31" s="48">
        <v>1</v>
      </c>
      <c r="J31" s="46">
        <v>1875</v>
      </c>
      <c r="K31" s="12">
        <v>5760</v>
      </c>
      <c r="L31" s="12">
        <v>5760</v>
      </c>
      <c r="M31" s="59">
        <v>5860</v>
      </c>
      <c r="N31" s="59">
        <v>6460</v>
      </c>
      <c r="O31" s="59">
        <v>6960</v>
      </c>
      <c r="P31" s="59">
        <v>7160</v>
      </c>
      <c r="Q31" s="47"/>
      <c r="R31" s="10"/>
    </row>
    <row r="32" spans="1:18" customFormat="1" x14ac:dyDescent="0.25">
      <c r="A32" s="42">
        <v>9</v>
      </c>
      <c r="B32" s="43">
        <f t="shared" si="2"/>
        <v>2033</v>
      </c>
      <c r="C32" s="66">
        <f t="shared" si="3"/>
        <v>0</v>
      </c>
      <c r="D32" s="44">
        <f t="shared" si="0"/>
        <v>0</v>
      </c>
      <c r="E32" s="9">
        <f t="shared" si="1"/>
        <v>100000</v>
      </c>
      <c r="F32" s="8"/>
      <c r="G32" s="10"/>
      <c r="H32" s="10"/>
      <c r="I32" s="48">
        <v>1</v>
      </c>
      <c r="J32" s="46">
        <v>1875</v>
      </c>
      <c r="K32" s="12">
        <v>5760</v>
      </c>
      <c r="L32" s="12">
        <v>5760</v>
      </c>
      <c r="M32" s="59">
        <v>5860</v>
      </c>
      <c r="N32" s="59">
        <v>6460</v>
      </c>
      <c r="O32" s="59">
        <v>6960</v>
      </c>
      <c r="P32" s="59">
        <v>7160</v>
      </c>
      <c r="Q32" s="47"/>
      <c r="R32" s="10"/>
    </row>
    <row r="33" spans="1:18" customFormat="1" ht="15.75" thickBot="1" x14ac:dyDescent="0.3">
      <c r="A33" s="42">
        <v>10</v>
      </c>
      <c r="B33" s="43">
        <f t="shared" si="2"/>
        <v>2034</v>
      </c>
      <c r="C33" s="66">
        <f t="shared" si="3"/>
        <v>0</v>
      </c>
      <c r="D33" s="44">
        <f t="shared" si="0"/>
        <v>0</v>
      </c>
      <c r="E33" s="9">
        <f t="shared" si="1"/>
        <v>100000</v>
      </c>
      <c r="F33" s="8"/>
      <c r="G33" s="10"/>
      <c r="H33" s="10"/>
      <c r="I33" s="49">
        <v>1</v>
      </c>
      <c r="J33" s="50">
        <v>1875</v>
      </c>
      <c r="K33" s="51">
        <v>5760</v>
      </c>
      <c r="L33" s="51">
        <v>5760</v>
      </c>
      <c r="M33" s="60">
        <v>5860</v>
      </c>
      <c r="N33" s="60">
        <v>6460</v>
      </c>
      <c r="O33" s="60">
        <v>6960</v>
      </c>
      <c r="P33" s="60">
        <v>7160</v>
      </c>
      <c r="Q33" s="52"/>
      <c r="R33" s="10"/>
    </row>
    <row r="34" spans="1:18" customFormat="1" x14ac:dyDescent="0.25">
      <c r="A34" s="43"/>
      <c r="B34" s="43" t="s">
        <v>12</v>
      </c>
      <c r="C34" s="66">
        <f>C16-SUM(C24:C33)</f>
        <v>100000</v>
      </c>
      <c r="D34" s="8"/>
      <c r="E34" s="8"/>
      <c r="F34" s="8"/>
      <c r="G34" s="10"/>
      <c r="H34" s="10"/>
      <c r="I34" s="10"/>
      <c r="J34" s="11"/>
      <c r="K34" s="11"/>
      <c r="L34" s="12"/>
      <c r="M34" s="12"/>
      <c r="N34" s="12"/>
      <c r="O34" s="12"/>
      <c r="P34" s="12"/>
      <c r="Q34" s="12"/>
      <c r="R34" s="10"/>
    </row>
    <row r="35" spans="1:18" customFormat="1" ht="15" customHeight="1" thickBot="1" x14ac:dyDescent="0.3">
      <c r="A35" s="8"/>
      <c r="B35" s="8"/>
      <c r="C35" s="67">
        <f>SUM(C24:C34)</f>
        <v>100000</v>
      </c>
      <c r="D35" s="53"/>
      <c r="E35" s="53"/>
      <c r="F35" s="8"/>
      <c r="G35" s="10"/>
      <c r="H35" s="10"/>
      <c r="I35" s="10"/>
      <c r="J35" s="11"/>
      <c r="K35" s="11"/>
      <c r="L35" s="12"/>
      <c r="M35" s="12"/>
      <c r="N35" s="12"/>
      <c r="O35" s="12"/>
      <c r="P35" s="12"/>
      <c r="Q35" s="12"/>
      <c r="R35" s="10"/>
    </row>
    <row r="36" spans="1:18" customFormat="1" ht="9.9499999999999993" customHeight="1" thickTop="1" x14ac:dyDescent="0.25">
      <c r="A36" s="8"/>
      <c r="B36" s="8"/>
      <c r="C36" s="68"/>
      <c r="D36" s="9"/>
      <c r="E36" s="8"/>
      <c r="F36" s="8"/>
      <c r="G36" s="10"/>
      <c r="H36" s="10"/>
      <c r="I36" s="54"/>
      <c r="J36" s="11"/>
      <c r="K36" s="11"/>
      <c r="L36" s="12"/>
      <c r="N36" s="12"/>
      <c r="O36" s="12"/>
      <c r="P36" s="12"/>
      <c r="Q36" s="12"/>
      <c r="R36" s="10"/>
    </row>
    <row r="37" spans="1:18" ht="15" customHeight="1" x14ac:dyDescent="0.25">
      <c r="A37" s="8" t="str">
        <f>IF(C34&gt;0,"(1) Remaining Years at "&amp;TEXT(IF($H$8=1,J33,K33)*$C$14,"$#,###")&amp;" per year until fully depreciated.","")</f>
        <v>(1) Remaining Years at $5,760 per year until fully depreciated.</v>
      </c>
      <c r="B37" s="8"/>
      <c r="C37" s="8"/>
      <c r="D37" s="9"/>
      <c r="E37" s="8"/>
      <c r="F37" s="8"/>
    </row>
    <row r="38" spans="1:18" x14ac:dyDescent="0.25">
      <c r="A38" s="8"/>
      <c r="B38" s="8"/>
      <c r="C38" s="8"/>
      <c r="D38" s="9"/>
      <c r="E38" s="8"/>
      <c r="F38" s="8"/>
      <c r="I38" s="54"/>
    </row>
    <row r="39" spans="1:18" x14ac:dyDescent="0.25">
      <c r="A39" s="8"/>
      <c r="B39" s="8"/>
      <c r="C39" s="8"/>
      <c r="D39" s="9"/>
      <c r="E39" s="8"/>
      <c r="F39" s="8"/>
    </row>
    <row r="45" spans="1:18" ht="14.25" hidden="1" customHeight="1" x14ac:dyDescent="0.25"/>
  </sheetData>
  <sheetProtection sheet="1" selectLockedCells="1"/>
  <mergeCells count="3">
    <mergeCell ref="I2:J2"/>
    <mergeCell ref="C4:E4"/>
    <mergeCell ref="J20:N20"/>
  </mergeCells>
  <dataValidations disablePrompts="1" count="1">
    <dataValidation type="list" allowBlank="1" showInputMessage="1" showErrorMessage="1" sqref="C18" xr:uid="{4F56CF62-0652-466E-B11B-9CA3794628B4}">
      <formula1>"0%,20%,30%,40%,50%,60%,80%,100%"</formula1>
    </dataValidation>
  </dataValidations>
  <printOptions horizontalCentered="1"/>
  <pageMargins left="0.7" right="0.7" top="1" bottom="0.75" header="0.3" footer="0.3"/>
  <pageSetup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Auto Depreciation</vt:lpstr>
      <vt:lpstr>DateAcq</vt:lpstr>
      <vt:lpstr>'Auto Depreciation'!Print_Area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K Valentine</dc:creator>
  <cp:lastModifiedBy>Robert Valentine</cp:lastModifiedBy>
  <cp:lastPrinted>2024-05-16T21:47:59Z</cp:lastPrinted>
  <dcterms:created xsi:type="dcterms:W3CDTF">2011-05-22T21:48:20Z</dcterms:created>
  <dcterms:modified xsi:type="dcterms:W3CDTF">2024-05-17T04:43:41Z</dcterms:modified>
</cp:coreProperties>
</file>